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чет затрат" sheetId="1" r:id="rId1"/>
    <sheet name="КАЛЬКУЛЯЦИЯ" sheetId="2" r:id="rId2"/>
    <sheet name="Распределение средств" sheetId="3" r:id="rId3"/>
  </sheets>
  <definedNames>
    <definedName name="_xlnm.Print_Area" localSheetId="1">'КАЛЬКУЛЯЦИЯ'!$A$1:$D$23</definedName>
    <definedName name="_xlnm.Print_Area" localSheetId="2">'Распределение средств'!$A$1:$F$8</definedName>
    <definedName name="_xlnm.Print_Area" localSheetId="0">'Расчет затрат'!$A$1:$G$44</definedName>
  </definedNames>
  <calcPr fullCalcOnLoad="1"/>
</workbook>
</file>

<file path=xl/sharedStrings.xml><?xml version="1.0" encoding="utf-8"?>
<sst xmlns="http://schemas.openxmlformats.org/spreadsheetml/2006/main" count="103" uniqueCount="84">
  <si>
    <t>месячный фонд рабочего времени ,минут</t>
  </si>
  <si>
    <t>норма времени на оказание платной услуги, минут</t>
  </si>
  <si>
    <t>1.</t>
  </si>
  <si>
    <t>2.</t>
  </si>
  <si>
    <t>Итого</t>
  </si>
  <si>
    <t>Вид материальных запасов</t>
  </si>
  <si>
    <t>Наименование товара, составляющего материальный запас</t>
  </si>
  <si>
    <t>Единица измерения</t>
  </si>
  <si>
    <t>Объем оказания платных услуг за норму времени</t>
  </si>
  <si>
    <t>Цена за единицу</t>
  </si>
  <si>
    <t>Наименование оборудования</t>
  </si>
  <si>
    <t>Балансовая стоимость</t>
  </si>
  <si>
    <t>Годовая норма износа, процентов</t>
  </si>
  <si>
    <t>Годовая норма времени работы оборудования, часов</t>
  </si>
  <si>
    <t>Время работы оборудования в процессе оказания платной услуги, часов</t>
  </si>
  <si>
    <t>№ п/п</t>
  </si>
  <si>
    <t>3.</t>
  </si>
  <si>
    <t>4.</t>
  </si>
  <si>
    <t>5.</t>
  </si>
  <si>
    <t>6.</t>
  </si>
  <si>
    <t>7.</t>
  </si>
  <si>
    <t>Наименование статей затрат</t>
  </si>
  <si>
    <t>Прогноз затрат на адмистративно-управленчиский персонал</t>
  </si>
  <si>
    <t>Прогноз затрат общехозяйственного назначения</t>
  </si>
  <si>
    <t>Прогноз суммы начисленной амортизации имущества общехозяйственного назначения</t>
  </si>
  <si>
    <t>Затраты на основной персонал, участвующий в предостовлении платной услуги</t>
  </si>
  <si>
    <t>Сумма</t>
  </si>
  <si>
    <t>8.</t>
  </si>
  <si>
    <t>Единица  измерения</t>
  </si>
  <si>
    <t>Показатель</t>
  </si>
  <si>
    <t>Затраты на олату труда основного персонала</t>
  </si>
  <si>
    <t>Затраты материальных запасов</t>
  </si>
  <si>
    <t>Сумма начисленной амортизации оборудования, используемого при оказании платной услуги</t>
  </si>
  <si>
    <t>Накладные затраты, относимые на платную услугу</t>
  </si>
  <si>
    <t>Итого затрат</t>
  </si>
  <si>
    <t>Цена платной услуги</t>
  </si>
  <si>
    <t>рублей</t>
  </si>
  <si>
    <t>Всего затрат материальных запасов              (7) = (4) х (5) х (6)</t>
  </si>
  <si>
    <t>Сумма начисленной амортизации            (6) = (2) х (3) х (4) :(5)</t>
  </si>
  <si>
    <t xml:space="preserve">Коэффициент накладных затрат (5) = ((1) + (2) + (3)) :(4) </t>
  </si>
  <si>
    <t>Итого накладных затрат (7) = (5) х (6)</t>
  </si>
  <si>
    <t xml:space="preserve">Затраты с учетом рентабельности </t>
  </si>
  <si>
    <t>Плановое кол-во воспитанников</t>
  </si>
  <si>
    <t>чел.</t>
  </si>
  <si>
    <t>Начисление на зарплату - 30,2%</t>
  </si>
  <si>
    <t>2. Фонд метериального обеспечения ДОУ в мес.</t>
  </si>
  <si>
    <t>1. Расчет затрат на оплату труда основного персонала, непосредственно участвующего в процессе оказания платной услуги (работы)</t>
  </si>
  <si>
    <t>2. Расчет затрат на материальные запасы, полностью потребляемые в процессе оказания платной услуги (работы)</t>
  </si>
  <si>
    <t>3. Расчет суммы начисленной амортизации обудования, используемого при оказании платной услуги(работы)</t>
  </si>
  <si>
    <t>4. Расчет накладных затрат, неоходимых для обеспечения деятельности учреждения при оказании платной услуги (работы)</t>
  </si>
  <si>
    <t>Рентабельность</t>
  </si>
  <si>
    <t>%</t>
  </si>
  <si>
    <t xml:space="preserve">Плановое количество оказываемых услуг </t>
  </si>
  <si>
    <t>занятий в мес.</t>
  </si>
  <si>
    <t>ПРИМЕР РАСЧЕТА СТОИМОСТИ ПЛАТНОЙ УСЛУГИ</t>
  </si>
  <si>
    <t>(наименование платной услуги )</t>
  </si>
  <si>
    <t>Норма времени на оказание услуги</t>
  </si>
  <si>
    <t>мин.</t>
  </si>
  <si>
    <t>Количество занятий в месяц</t>
  </si>
  <si>
    <t>Суммы выделенные красным цветом считаются автоматически</t>
  </si>
  <si>
    <t>Расчет цены на оказание платной услуги (КАЛЬКУЛЯЦИЯ)</t>
  </si>
  <si>
    <t>УТВЕРЖДАЮ:</t>
  </si>
  <si>
    <t>(наименование платной услуги)</t>
  </si>
  <si>
    <t xml:space="preserve">Стоимость обучения одного воспитанника в месяц </t>
  </si>
  <si>
    <t xml:space="preserve">Фонд заработной платы без начислений </t>
  </si>
  <si>
    <t xml:space="preserve">Затраты на оплату труда персонала, рублей                 (6) = (2) : (3) х (4) </t>
  </si>
  <si>
    <r>
      <t xml:space="preserve">Средняя заработная плата, </t>
    </r>
    <r>
      <rPr>
        <u val="single"/>
        <sz val="10"/>
        <color indexed="10"/>
        <rFont val="Arial"/>
        <family val="2"/>
      </rPr>
      <t>включая начисления</t>
    </r>
    <r>
      <rPr>
        <sz val="10"/>
        <rFont val="Arial"/>
        <family val="0"/>
      </rPr>
      <t xml:space="preserve"> на выплаты по оплате труда, рублей в месяц</t>
    </r>
  </si>
  <si>
    <t>занятия</t>
  </si>
  <si>
    <t>Наименование должности</t>
  </si>
  <si>
    <t>рублей за 1 услугу в мес.</t>
  </si>
  <si>
    <r>
      <t xml:space="preserve">это процент заработной платы </t>
    </r>
    <r>
      <rPr>
        <b/>
        <sz val="10"/>
        <rFont val="Arial"/>
        <family val="2"/>
      </rPr>
      <t>педагога и АУП</t>
    </r>
    <r>
      <rPr>
        <sz val="10"/>
        <rFont val="Arial"/>
        <family val="2"/>
      </rPr>
      <t xml:space="preserve"> от общей собранной суммы за кружок.</t>
    </r>
  </si>
  <si>
    <r>
      <rPr>
        <b/>
        <u val="single"/>
        <sz val="10"/>
        <color indexed="10"/>
        <rFont val="Arial"/>
        <family val="2"/>
      </rPr>
      <t>Рекомендуемое</t>
    </r>
    <r>
      <rPr>
        <b/>
        <u val="single"/>
        <sz val="10"/>
        <rFont val="Arial"/>
        <family val="2"/>
      </rPr>
      <t xml:space="preserve"> </t>
    </r>
    <r>
      <rPr>
        <b/>
        <sz val="10"/>
        <rFont val="Arial"/>
        <family val="2"/>
      </rPr>
      <t>распределение средств</t>
    </r>
  </si>
  <si>
    <r>
      <t xml:space="preserve">для удобства оплаты через терминалы </t>
    </r>
    <r>
      <rPr>
        <b/>
        <sz val="10"/>
        <rFont val="Arial"/>
        <family val="2"/>
      </rPr>
      <t>можно округлить</t>
    </r>
    <r>
      <rPr>
        <sz val="10"/>
        <rFont val="Arial"/>
        <family val="2"/>
      </rPr>
      <t xml:space="preserve"> цену услуги до целых, но желательно </t>
    </r>
    <r>
      <rPr>
        <b/>
        <sz val="10"/>
        <rFont val="Arial"/>
        <family val="2"/>
      </rPr>
      <t>в меньшую сторону</t>
    </r>
    <r>
      <rPr>
        <sz val="10"/>
        <rFont val="Arial"/>
        <family val="2"/>
      </rPr>
      <t xml:space="preserve"> для того что-бы не возмущались родители (например 440 руб.)</t>
    </r>
  </si>
  <si>
    <t>количество занятий устанавливается  в соответствии с СанПиН</t>
  </si>
  <si>
    <t xml:space="preserve"> Если материалы собираете с родителей, то в расчет их не закладываете</t>
  </si>
  <si>
    <t>Прогноз суммарного фонда оплаты труда основного персонала</t>
  </si>
  <si>
    <t>Заведующий МБДОУ</t>
  </si>
  <si>
    <t>№68</t>
  </si>
  <si>
    <t xml:space="preserve">Стоимость обучения 1-го воспитанника в месяц </t>
  </si>
  <si>
    <t>1. ФОТ = 57,6%</t>
  </si>
  <si>
    <t>Кружок "Логопедический массаж"</t>
  </si>
  <si>
    <t>Э.М.Горшкова</t>
  </si>
  <si>
    <t>Демина Светлана Юрьевна</t>
  </si>
  <si>
    <t>01.09.2022г.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</si>
</sst>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  <numFmt numFmtId="186" formatCode="0.0%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 vertical="top" wrapText="1"/>
    </xf>
    <xf numFmtId="0" fontId="0" fillId="32" borderId="1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18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5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180" fontId="0" fillId="32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2" fontId="6" fillId="32" borderId="10" xfId="0" applyNumberFormat="1" applyFont="1" applyFill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0" fontId="7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2" borderId="10" xfId="0" applyFont="1" applyFill="1" applyBorder="1" applyAlignment="1">
      <alignment wrapText="1"/>
    </xf>
    <xf numFmtId="2" fontId="45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1" fillId="34" borderId="0" xfId="0" applyFont="1" applyFill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32" borderId="0" xfId="0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32" borderId="1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view="pageBreakPreview" zoomScale="90" zoomScaleSheetLayoutView="90" zoomScalePageLayoutView="0" workbookViewId="0" topLeftCell="A4">
      <selection activeCell="B10" sqref="B10"/>
    </sheetView>
  </sheetViews>
  <sheetFormatPr defaultColWidth="9.140625" defaultRowHeight="12.75"/>
  <cols>
    <col min="1" max="1" width="21.57421875" style="0" customWidth="1"/>
    <col min="2" max="2" width="31.7109375" style="0" customWidth="1"/>
    <col min="3" max="3" width="15.8515625" style="0" customWidth="1"/>
    <col min="4" max="4" width="12.7109375" style="0" customWidth="1"/>
    <col min="5" max="5" width="15.140625" style="0" customWidth="1"/>
    <col min="6" max="6" width="12.28125" style="0" customWidth="1"/>
    <col min="7" max="7" width="13.140625" style="0" customWidth="1"/>
  </cols>
  <sheetData>
    <row r="1" ht="12.75" hidden="1">
      <c r="A1" s="27"/>
    </row>
    <row r="2" ht="12.75" hidden="1"/>
    <row r="3" spans="1:7" ht="21" customHeight="1" hidden="1">
      <c r="A3" s="58" t="s">
        <v>54</v>
      </c>
      <c r="B3" s="58"/>
      <c r="C3" s="58"/>
      <c r="D3" s="58"/>
      <c r="E3" s="58"/>
      <c r="F3" s="58"/>
      <c r="G3" s="58"/>
    </row>
    <row r="4" spans="1:7" ht="18.75" customHeight="1">
      <c r="A4" s="59" t="s">
        <v>80</v>
      </c>
      <c r="B4" s="59"/>
      <c r="C4" s="59"/>
      <c r="D4" s="59"/>
      <c r="E4" s="59"/>
      <c r="F4" s="59"/>
      <c r="G4" s="59"/>
    </row>
    <row r="5" spans="1:8" ht="12.75">
      <c r="A5" s="60" t="s">
        <v>55</v>
      </c>
      <c r="B5" s="61"/>
      <c r="C5" s="61"/>
      <c r="D5" s="61"/>
      <c r="E5" s="61"/>
      <c r="F5" s="61"/>
      <c r="G5" s="61"/>
      <c r="H5" s="61"/>
    </row>
    <row r="6" spans="1:7" ht="33.75" customHeight="1">
      <c r="A6" s="66" t="s">
        <v>46</v>
      </c>
      <c r="B6" s="67"/>
      <c r="C6" s="67"/>
      <c r="D6" s="67"/>
      <c r="E6" s="67"/>
      <c r="F6" s="1"/>
      <c r="G6" s="1"/>
    </row>
    <row r="7" spans="1:5" ht="7.5" customHeight="1">
      <c r="A7" s="5"/>
      <c r="B7" s="5"/>
      <c r="C7" s="5"/>
      <c r="D7" s="5"/>
      <c r="E7" s="5"/>
    </row>
    <row r="8" spans="1:8" ht="101.25" customHeight="1">
      <c r="A8" s="28" t="s">
        <v>68</v>
      </c>
      <c r="B8" s="28" t="s">
        <v>66</v>
      </c>
      <c r="C8" s="3" t="s">
        <v>0</v>
      </c>
      <c r="D8" s="3" t="s">
        <v>1</v>
      </c>
      <c r="E8" s="28" t="s">
        <v>65</v>
      </c>
      <c r="H8" s="30"/>
    </row>
    <row r="9" spans="1:5" ht="10.5" customHeight="1">
      <c r="A9" s="32">
        <v>1</v>
      </c>
      <c r="B9" s="32">
        <v>2</v>
      </c>
      <c r="C9" s="32">
        <v>3</v>
      </c>
      <c r="D9" s="32">
        <v>4</v>
      </c>
      <c r="E9" s="32">
        <v>5</v>
      </c>
    </row>
    <row r="10" spans="1:5" ht="25.5">
      <c r="A10" s="52" t="s">
        <v>82</v>
      </c>
      <c r="B10" s="25">
        <f>(461623.44*1.302)/12</f>
        <v>50086.143240000005</v>
      </c>
      <c r="C10" s="2">
        <v>4800</v>
      </c>
      <c r="D10" s="2">
        <v>30</v>
      </c>
      <c r="E10" s="36">
        <f>B10/C10*D10</f>
        <v>313.03839525</v>
      </c>
    </row>
    <row r="11" spans="1:5" ht="12.75">
      <c r="A11" s="4" t="s">
        <v>4</v>
      </c>
      <c r="B11" s="2"/>
      <c r="C11" s="2"/>
      <c r="D11" s="2"/>
      <c r="E11" s="21">
        <f>E10</f>
        <v>313.03839525</v>
      </c>
    </row>
    <row r="12" spans="1:7" ht="24.75" customHeight="1">
      <c r="A12" s="68" t="s">
        <v>47</v>
      </c>
      <c r="B12" s="69"/>
      <c r="C12" s="69"/>
      <c r="D12" s="69"/>
      <c r="E12" s="69"/>
      <c r="F12" s="69"/>
      <c r="G12" s="69"/>
    </row>
    <row r="13" spans="1:7" ht="12.75">
      <c r="A13" s="6"/>
      <c r="B13" s="6"/>
      <c r="C13" s="6"/>
      <c r="D13" s="6"/>
      <c r="E13" s="6"/>
      <c r="F13" s="6"/>
      <c r="G13" s="6"/>
    </row>
    <row r="14" spans="1:7" ht="63.75">
      <c r="A14" s="7" t="s">
        <v>5</v>
      </c>
      <c r="B14" s="7" t="s">
        <v>6</v>
      </c>
      <c r="C14" s="7" t="s">
        <v>7</v>
      </c>
      <c r="D14" s="7"/>
      <c r="E14" s="7" t="s">
        <v>8</v>
      </c>
      <c r="F14" s="7" t="s">
        <v>9</v>
      </c>
      <c r="G14" s="7" t="s">
        <v>37</v>
      </c>
    </row>
    <row r="15" spans="1:7" ht="11.25" customHeight="1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</row>
    <row r="16" spans="1:7" ht="12.75">
      <c r="A16" s="62"/>
      <c r="B16" s="55"/>
      <c r="C16" s="56"/>
      <c r="D16" s="55"/>
      <c r="E16" s="55"/>
      <c r="F16" s="55"/>
      <c r="G16" s="37">
        <v>0</v>
      </c>
    </row>
    <row r="17" spans="1:7" ht="12.75">
      <c r="A17" s="63"/>
      <c r="B17" s="55"/>
      <c r="C17" s="56"/>
      <c r="D17" s="55"/>
      <c r="E17" s="55"/>
      <c r="F17" s="55"/>
      <c r="G17" s="37">
        <f aca="true" t="shared" si="0" ref="G17:G22">D17*E17*F17</f>
        <v>0</v>
      </c>
    </row>
    <row r="18" spans="1:7" ht="12.75">
      <c r="A18" s="64"/>
      <c r="B18" s="56"/>
      <c r="C18" s="56"/>
      <c r="D18" s="55"/>
      <c r="E18" s="55"/>
      <c r="F18" s="55"/>
      <c r="G18" s="37">
        <f t="shared" si="0"/>
        <v>0</v>
      </c>
    </row>
    <row r="19" spans="1:7" ht="12.75">
      <c r="A19" s="54"/>
      <c r="B19" s="56"/>
      <c r="C19" s="56"/>
      <c r="D19" s="55"/>
      <c r="E19" s="55"/>
      <c r="F19" s="55"/>
      <c r="G19" s="37">
        <f t="shared" si="0"/>
        <v>0</v>
      </c>
    </row>
    <row r="20" spans="1:7" ht="12.75">
      <c r="A20" s="54"/>
      <c r="B20" s="56"/>
      <c r="C20" s="56"/>
      <c r="D20" s="55"/>
      <c r="E20" s="55"/>
      <c r="F20" s="55"/>
      <c r="G20" s="37">
        <f t="shared" si="0"/>
        <v>0</v>
      </c>
    </row>
    <row r="21" spans="1:7" ht="12.75">
      <c r="A21" s="54"/>
      <c r="B21" s="56"/>
      <c r="C21" s="56"/>
      <c r="D21" s="55"/>
      <c r="E21" s="55"/>
      <c r="F21" s="55"/>
      <c r="G21" s="37">
        <f t="shared" si="0"/>
        <v>0</v>
      </c>
    </row>
    <row r="22" spans="1:7" ht="12.75">
      <c r="A22" s="9"/>
      <c r="B22" s="56"/>
      <c r="C22" s="56"/>
      <c r="D22" s="55"/>
      <c r="E22" s="55"/>
      <c r="F22" s="55"/>
      <c r="G22" s="37">
        <f t="shared" si="0"/>
        <v>0</v>
      </c>
    </row>
    <row r="23" spans="1:12" ht="30.75" customHeight="1">
      <c r="A23" s="10" t="s">
        <v>4</v>
      </c>
      <c r="B23" s="9"/>
      <c r="C23" s="9"/>
      <c r="D23" s="9"/>
      <c r="E23" s="9"/>
      <c r="F23" s="9"/>
      <c r="G23" s="16">
        <f>G16+G17+G18+G19+G20+G21+G22</f>
        <v>0</v>
      </c>
      <c r="I23" s="57" t="s">
        <v>74</v>
      </c>
      <c r="J23" s="57"/>
      <c r="K23" s="57"/>
      <c r="L23" s="57"/>
    </row>
    <row r="25" spans="1:6" ht="19.5" customHeight="1">
      <c r="A25" s="65" t="s">
        <v>48</v>
      </c>
      <c r="B25" s="70"/>
      <c r="C25" s="70"/>
      <c r="D25" s="70"/>
      <c r="E25" s="70"/>
      <c r="F25" s="70"/>
    </row>
    <row r="27" spans="1:6" ht="76.5">
      <c r="A27" s="7" t="s">
        <v>10</v>
      </c>
      <c r="B27" s="7" t="s">
        <v>11</v>
      </c>
      <c r="C27" s="7" t="s">
        <v>12</v>
      </c>
      <c r="D27" s="7" t="s">
        <v>13</v>
      </c>
      <c r="E27" s="7" t="s">
        <v>14</v>
      </c>
      <c r="F27" s="11" t="s">
        <v>38</v>
      </c>
    </row>
    <row r="28" spans="1:6" ht="12.75" customHeight="1">
      <c r="A28" s="31">
        <v>1</v>
      </c>
      <c r="B28" s="31">
        <v>2</v>
      </c>
      <c r="C28" s="31">
        <v>3</v>
      </c>
      <c r="D28" s="31">
        <v>4</v>
      </c>
      <c r="E28" s="31">
        <v>5</v>
      </c>
      <c r="F28" s="31">
        <v>6</v>
      </c>
    </row>
    <row r="29" spans="1:6" ht="12.75">
      <c r="A29" s="10" t="s">
        <v>2</v>
      </c>
      <c r="B29" s="9"/>
      <c r="C29" s="9"/>
      <c r="D29" s="9"/>
      <c r="E29" s="9"/>
      <c r="F29" s="9"/>
    </row>
    <row r="30" spans="1:6" ht="12.75">
      <c r="A30" s="10" t="s">
        <v>3</v>
      </c>
      <c r="B30" s="9"/>
      <c r="C30" s="9"/>
      <c r="D30" s="9"/>
      <c r="E30" s="9"/>
      <c r="F30" s="9"/>
    </row>
    <row r="31" spans="1:6" ht="12.75">
      <c r="A31" s="10" t="s">
        <v>4</v>
      </c>
      <c r="B31" s="9"/>
      <c r="C31" s="9"/>
      <c r="D31" s="9"/>
      <c r="E31" s="9"/>
      <c r="F31" s="9">
        <f>F29+F30</f>
        <v>0</v>
      </c>
    </row>
    <row r="33" spans="1:6" ht="12.75" customHeight="1">
      <c r="A33" s="65" t="s">
        <v>49</v>
      </c>
      <c r="B33" s="65"/>
      <c r="C33" s="65"/>
      <c r="D33" s="65"/>
      <c r="E33" s="65"/>
      <c r="F33" s="65"/>
    </row>
    <row r="35" spans="1:3" ht="12.75">
      <c r="A35" s="10" t="s">
        <v>15</v>
      </c>
      <c r="B35" s="12" t="s">
        <v>21</v>
      </c>
      <c r="C35" s="12" t="s">
        <v>26</v>
      </c>
    </row>
    <row r="36" spans="1:3" ht="25.5">
      <c r="A36" s="10" t="s">
        <v>2</v>
      </c>
      <c r="B36" s="8" t="s">
        <v>22</v>
      </c>
      <c r="C36" s="53">
        <f>B10*12%*9</f>
        <v>54093.0346992</v>
      </c>
    </row>
    <row r="37" spans="1:3" ht="30.75" customHeight="1">
      <c r="A37" s="10" t="s">
        <v>3</v>
      </c>
      <c r="B37" s="8" t="s">
        <v>23</v>
      </c>
      <c r="C37" s="18">
        <v>2026387.53</v>
      </c>
    </row>
    <row r="38" spans="1:3" ht="38.25">
      <c r="A38" s="10" t="s">
        <v>16</v>
      </c>
      <c r="B38" s="8" t="s">
        <v>24</v>
      </c>
      <c r="C38" s="18">
        <v>10335456.62</v>
      </c>
    </row>
    <row r="39" spans="1:4" ht="27" customHeight="1">
      <c r="A39" s="10" t="s">
        <v>17</v>
      </c>
      <c r="B39" s="24" t="s">
        <v>75</v>
      </c>
      <c r="C39" s="26">
        <v>30766060.77</v>
      </c>
      <c r="D39" s="27"/>
    </row>
    <row r="40" spans="1:3" ht="25.5">
      <c r="A40" s="10" t="s">
        <v>18</v>
      </c>
      <c r="B40" s="24" t="s">
        <v>39</v>
      </c>
      <c r="C40" s="33">
        <f>(C36+C37+C38)/C39</f>
        <v>0.40355953521375043</v>
      </c>
    </row>
    <row r="41" spans="1:3" ht="37.5" customHeight="1">
      <c r="A41" s="10" t="s">
        <v>19</v>
      </c>
      <c r="B41" s="8" t="s">
        <v>25</v>
      </c>
      <c r="C41" s="33">
        <f>E10</f>
        <v>313.03839525</v>
      </c>
    </row>
    <row r="42" spans="1:3" ht="28.5" customHeight="1">
      <c r="A42" s="10" t="s">
        <v>20</v>
      </c>
      <c r="B42" s="24" t="s">
        <v>40</v>
      </c>
      <c r="C42" s="33">
        <f>C40*C41</f>
        <v>126.32962929114831</v>
      </c>
    </row>
    <row r="44" spans="1:3" ht="12.75">
      <c r="A44" s="30" t="s">
        <v>59</v>
      </c>
      <c r="B44" s="30"/>
      <c r="C44" s="30"/>
    </row>
  </sheetData>
  <sheetProtection/>
  <mergeCells count="9">
    <mergeCell ref="I23:L23"/>
    <mergeCell ref="A3:G3"/>
    <mergeCell ref="A4:G4"/>
    <mergeCell ref="A5:H5"/>
    <mergeCell ref="A16:A18"/>
    <mergeCell ref="A33:F33"/>
    <mergeCell ref="A6:E6"/>
    <mergeCell ref="A12:G12"/>
    <mergeCell ref="A25:F25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110" zoomScaleSheetLayoutView="110" zoomScalePageLayoutView="0" workbookViewId="0" topLeftCell="A1">
      <selection activeCell="D24" sqref="D24"/>
    </sheetView>
  </sheetViews>
  <sheetFormatPr defaultColWidth="9.140625" defaultRowHeight="12.75"/>
  <cols>
    <col min="1" max="1" width="6.8515625" style="0" customWidth="1"/>
    <col min="2" max="2" width="54.140625" style="0" customWidth="1"/>
    <col min="3" max="3" width="19.8515625" style="0" customWidth="1"/>
    <col min="4" max="4" width="11.140625" style="0" customWidth="1"/>
    <col min="10" max="10" width="12.57421875" style="0" customWidth="1"/>
  </cols>
  <sheetData>
    <row r="1" ht="12.75">
      <c r="C1" s="27" t="s">
        <v>61</v>
      </c>
    </row>
    <row r="2" spans="3:4" ht="12.75">
      <c r="C2" s="27" t="s">
        <v>76</v>
      </c>
      <c r="D2" t="s">
        <v>77</v>
      </c>
    </row>
    <row r="3" ht="12.75">
      <c r="C3" s="27"/>
    </row>
    <row r="4" ht="12.75">
      <c r="C4" s="27" t="s">
        <v>81</v>
      </c>
    </row>
    <row r="5" ht="12.75">
      <c r="C5" s="27" t="s">
        <v>83</v>
      </c>
    </row>
    <row r="6" spans="1:4" ht="12.75">
      <c r="A6" s="72" t="s">
        <v>60</v>
      </c>
      <c r="B6" s="72"/>
      <c r="C6" s="72"/>
      <c r="D6" s="72"/>
    </row>
    <row r="7" spans="1:4" ht="22.5" customHeight="1">
      <c r="A7" s="77" t="s">
        <v>80</v>
      </c>
      <c r="B7" s="77"/>
      <c r="C7" s="77"/>
      <c r="D7" s="77"/>
    </row>
    <row r="8" spans="1:4" ht="12.75">
      <c r="A8" s="73" t="s">
        <v>62</v>
      </c>
      <c r="B8" s="74"/>
      <c r="C8" s="74"/>
      <c r="D8" s="75"/>
    </row>
    <row r="9" spans="1:4" ht="12.75">
      <c r="A9" s="76" t="s">
        <v>42</v>
      </c>
      <c r="B9" s="76"/>
      <c r="C9" s="20">
        <v>1</v>
      </c>
      <c r="D9" s="19" t="s">
        <v>43</v>
      </c>
    </row>
    <row r="10" spans="1:4" ht="12.75">
      <c r="A10" s="23" t="s">
        <v>56</v>
      </c>
      <c r="B10" s="23"/>
      <c r="C10" s="20">
        <v>30</v>
      </c>
      <c r="D10" s="19" t="s">
        <v>57</v>
      </c>
    </row>
    <row r="11" spans="1:5" ht="12.75">
      <c r="A11" s="23" t="s">
        <v>58</v>
      </c>
      <c r="B11" s="23"/>
      <c r="C11" s="51">
        <v>10</v>
      </c>
      <c r="D11" s="19" t="s">
        <v>67</v>
      </c>
      <c r="E11" s="27" t="s">
        <v>73</v>
      </c>
    </row>
    <row r="13" spans="1:4" ht="31.5" customHeight="1">
      <c r="A13" s="9" t="s">
        <v>15</v>
      </c>
      <c r="B13" s="13" t="s">
        <v>21</v>
      </c>
      <c r="C13" s="14" t="s">
        <v>28</v>
      </c>
      <c r="D13" s="13" t="s">
        <v>29</v>
      </c>
    </row>
    <row r="14" spans="1:4" ht="17.25" customHeight="1">
      <c r="A14" s="9" t="s">
        <v>2</v>
      </c>
      <c r="B14" s="12" t="s">
        <v>30</v>
      </c>
      <c r="C14" s="10" t="s">
        <v>36</v>
      </c>
      <c r="D14" s="34">
        <f>'Расчет затрат'!E11</f>
        <v>313.03839525</v>
      </c>
    </row>
    <row r="15" spans="1:4" ht="17.25" customHeight="1">
      <c r="A15" s="9" t="s">
        <v>3</v>
      </c>
      <c r="B15" s="12" t="s">
        <v>31</v>
      </c>
      <c r="C15" s="10" t="s">
        <v>36</v>
      </c>
      <c r="D15" s="34">
        <f>'Расчет затрат'!G23</f>
        <v>0</v>
      </c>
    </row>
    <row r="16" spans="1:4" ht="25.5" customHeight="1">
      <c r="A16" s="9" t="s">
        <v>16</v>
      </c>
      <c r="B16" s="8" t="s">
        <v>32</v>
      </c>
      <c r="C16" s="15" t="s">
        <v>36</v>
      </c>
      <c r="D16" s="34">
        <f>'Расчет затрат'!F31</f>
        <v>0</v>
      </c>
    </row>
    <row r="17" spans="1:4" ht="18.75" customHeight="1">
      <c r="A17" s="9" t="s">
        <v>17</v>
      </c>
      <c r="B17" s="12" t="s">
        <v>33</v>
      </c>
      <c r="C17" s="10" t="s">
        <v>36</v>
      </c>
      <c r="D17" s="34">
        <f>'Расчет затрат'!C42</f>
        <v>126.32962929114831</v>
      </c>
    </row>
    <row r="18" spans="1:4" ht="23.25" customHeight="1">
      <c r="A18" s="9" t="s">
        <v>18</v>
      </c>
      <c r="B18" s="12" t="s">
        <v>34</v>
      </c>
      <c r="C18" s="10" t="s">
        <v>36</v>
      </c>
      <c r="D18" s="34">
        <f>D14+D15+D16+D17</f>
        <v>439.3680245411483</v>
      </c>
    </row>
    <row r="19" spans="1:4" ht="18.75" customHeight="1">
      <c r="A19" s="9"/>
      <c r="B19" s="38" t="s">
        <v>50</v>
      </c>
      <c r="C19" s="17" t="s">
        <v>51</v>
      </c>
      <c r="D19" s="35">
        <v>0.2</v>
      </c>
    </row>
    <row r="20" spans="1:4" ht="19.5" customHeight="1">
      <c r="A20" s="9" t="s">
        <v>19</v>
      </c>
      <c r="B20" s="38" t="s">
        <v>41</v>
      </c>
      <c r="C20" s="10" t="s">
        <v>36</v>
      </c>
      <c r="D20" s="34">
        <f>D18*D19+D18</f>
        <v>527.241629449378</v>
      </c>
    </row>
    <row r="21" spans="1:4" ht="23.25" customHeight="1">
      <c r="A21" s="9" t="s">
        <v>20</v>
      </c>
      <c r="B21" s="38" t="s">
        <v>52</v>
      </c>
      <c r="C21" s="17" t="s">
        <v>53</v>
      </c>
      <c r="D21" s="50">
        <f>C11</f>
        <v>10</v>
      </c>
    </row>
    <row r="22" spans="1:10" ht="38.25" customHeight="1">
      <c r="A22" s="29" t="s">
        <v>27</v>
      </c>
      <c r="B22" s="39" t="s">
        <v>35</v>
      </c>
      <c r="C22" s="24" t="s">
        <v>69</v>
      </c>
      <c r="D22" s="48">
        <f>D20*D21</f>
        <v>5272.41629449378</v>
      </c>
      <c r="E22" s="71" t="s">
        <v>72</v>
      </c>
      <c r="F22" s="65"/>
      <c r="G22" s="65"/>
      <c r="H22" s="65"/>
      <c r="I22" s="65"/>
      <c r="J22" s="65"/>
    </row>
    <row r="23" ht="12.75">
      <c r="D23" s="49">
        <v>5000</v>
      </c>
    </row>
    <row r="24" ht="12.75">
      <c r="D24" s="22"/>
    </row>
  </sheetData>
  <sheetProtection/>
  <mergeCells count="5">
    <mergeCell ref="E22:J22"/>
    <mergeCell ref="A6:D6"/>
    <mergeCell ref="A8:D8"/>
    <mergeCell ref="A9:B9"/>
    <mergeCell ref="A7:D7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="60" zoomScalePageLayoutView="0" workbookViewId="0" topLeftCell="A1">
      <selection activeCell="A6" sqref="A6:E6"/>
    </sheetView>
  </sheetViews>
  <sheetFormatPr defaultColWidth="9.140625" defaultRowHeight="12.75"/>
  <cols>
    <col min="5" max="5" width="20.57421875" style="0" customWidth="1"/>
    <col min="6" max="6" width="18.28125" style="0" customWidth="1"/>
    <col min="7" max="7" width="14.8515625" style="0" customWidth="1"/>
    <col min="11" max="11" width="14.00390625" style="0" customWidth="1"/>
  </cols>
  <sheetData>
    <row r="1" spans="1:6" ht="25.5" customHeight="1">
      <c r="A1" s="72" t="s">
        <v>71</v>
      </c>
      <c r="B1" s="72"/>
      <c r="C1" s="72"/>
      <c r="D1" s="72"/>
      <c r="E1" s="72"/>
      <c r="F1" s="72"/>
    </row>
    <row r="3" spans="1:6" ht="21" customHeight="1">
      <c r="A3" s="17" t="s">
        <v>63</v>
      </c>
      <c r="B3" s="9"/>
      <c r="C3" s="9"/>
      <c r="D3" s="9"/>
      <c r="E3" s="9"/>
      <c r="F3" s="40">
        <v>2500</v>
      </c>
    </row>
    <row r="4" spans="1:6" ht="24" customHeight="1">
      <c r="A4" s="17" t="s">
        <v>78</v>
      </c>
      <c r="B4" s="9"/>
      <c r="C4" s="9"/>
      <c r="D4" s="9"/>
      <c r="E4" s="9"/>
      <c r="F4" s="41">
        <v>2500</v>
      </c>
    </row>
    <row r="5" spans="1:6" ht="36.75" customHeight="1">
      <c r="A5" s="78" t="s">
        <v>79</v>
      </c>
      <c r="B5" s="79"/>
      <c r="C5" s="79"/>
      <c r="D5" s="79"/>
      <c r="E5" s="80"/>
      <c r="F5" s="42">
        <f>F4*57.6%</f>
        <v>1440.0000000000002</v>
      </c>
    </row>
    <row r="6" spans="1:8" ht="20.25" customHeight="1">
      <c r="A6" s="81" t="s">
        <v>44</v>
      </c>
      <c r="B6" s="82"/>
      <c r="C6" s="82"/>
      <c r="D6" s="82"/>
      <c r="E6" s="83"/>
      <c r="F6" s="43">
        <f>F5-F5/1.302</f>
        <v>334.0092165898618</v>
      </c>
      <c r="G6" s="46"/>
      <c r="H6" s="22"/>
    </row>
    <row r="7" spans="1:11" ht="32.25" customHeight="1">
      <c r="A7" s="81" t="s">
        <v>64</v>
      </c>
      <c r="B7" s="82"/>
      <c r="C7" s="82"/>
      <c r="D7" s="82"/>
      <c r="E7" s="83"/>
      <c r="F7" s="43">
        <f>F5-F6</f>
        <v>1105.9907834101384</v>
      </c>
      <c r="G7" s="47">
        <f>F7/F4</f>
        <v>0.4423963133640554</v>
      </c>
      <c r="H7" s="65" t="s">
        <v>70</v>
      </c>
      <c r="I7" s="65"/>
      <c r="J7" s="65"/>
      <c r="K7" s="65"/>
    </row>
    <row r="8" spans="1:6" ht="36" customHeight="1">
      <c r="A8" s="44" t="s">
        <v>45</v>
      </c>
      <c r="B8" s="44"/>
      <c r="C8" s="44"/>
      <c r="D8" s="44"/>
      <c r="E8" s="44"/>
      <c r="F8" s="45">
        <f>F4-F5</f>
        <v>1059.9999999999998</v>
      </c>
    </row>
  </sheetData>
  <sheetProtection/>
  <mergeCells count="5">
    <mergeCell ref="H7:K7"/>
    <mergeCell ref="A1:F1"/>
    <mergeCell ref="A5:E5"/>
    <mergeCell ref="A6:E6"/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Глав. Бух.</cp:lastModifiedBy>
  <cp:lastPrinted>2022-09-19T12:47:12Z</cp:lastPrinted>
  <dcterms:created xsi:type="dcterms:W3CDTF">1996-10-08T23:32:33Z</dcterms:created>
  <dcterms:modified xsi:type="dcterms:W3CDTF">2022-09-19T12:47:15Z</dcterms:modified>
  <cp:category/>
  <cp:version/>
  <cp:contentType/>
  <cp:contentStatus/>
</cp:coreProperties>
</file>